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1 квартал\АЭФ - поставка СВТ для СМБ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Лист2!$A$1:$H$74</definedName>
  </definedNames>
  <calcPr calcId="152511"/>
</workbook>
</file>

<file path=xl/calcChain.xml><?xml version="1.0" encoding="utf-8"?>
<calcChain xmlns="http://schemas.openxmlformats.org/spreadsheetml/2006/main">
  <c r="E67" i="1" l="1"/>
  <c r="D67" i="1"/>
  <c r="C67" i="1"/>
  <c r="B67" i="1"/>
  <c r="F67" i="1"/>
  <c r="H68" i="1"/>
  <c r="D35" i="1" l="1"/>
  <c r="D36" i="1" s="1"/>
  <c r="C35" i="1"/>
  <c r="B35" i="1"/>
  <c r="G35" i="1" s="1"/>
  <c r="D25" i="1"/>
  <c r="D26" i="1" s="1"/>
  <c r="C25" i="1"/>
  <c r="C26" i="1" s="1"/>
  <c r="B25" i="1"/>
  <c r="B26" i="1" s="1"/>
  <c r="B15" i="1"/>
  <c r="C15" i="1"/>
  <c r="D15" i="1"/>
  <c r="D10" i="1"/>
  <c r="C10" i="1"/>
  <c r="B10" i="1"/>
  <c r="B11" i="1" s="1"/>
  <c r="H41" i="1"/>
  <c r="F41" i="1"/>
  <c r="E41" i="1"/>
  <c r="D41" i="1"/>
  <c r="C41" i="1"/>
  <c r="B41" i="1"/>
  <c r="G40" i="1"/>
  <c r="H36" i="1"/>
  <c r="F36" i="1"/>
  <c r="E36" i="1"/>
  <c r="C36" i="1"/>
  <c r="B36" i="1"/>
  <c r="H31" i="1"/>
  <c r="F31" i="1"/>
  <c r="E31" i="1"/>
  <c r="D31" i="1"/>
  <c r="B31" i="1"/>
  <c r="H26" i="1"/>
  <c r="F26" i="1"/>
  <c r="E26" i="1"/>
  <c r="G45" i="1"/>
  <c r="B46" i="1"/>
  <c r="C46" i="1"/>
  <c r="D46" i="1"/>
  <c r="E46" i="1"/>
  <c r="F46" i="1"/>
  <c r="H46" i="1"/>
  <c r="H21" i="1"/>
  <c r="F21" i="1"/>
  <c r="E21" i="1"/>
  <c r="D21" i="1"/>
  <c r="C21" i="1"/>
  <c r="B21" i="1"/>
  <c r="G20" i="1"/>
  <c r="H11" i="1"/>
  <c r="F11" i="1"/>
  <c r="E11" i="1"/>
  <c r="C11" i="1"/>
  <c r="G25" i="1" l="1"/>
  <c r="G30" i="1"/>
  <c r="C31" i="1"/>
  <c r="G10" i="1"/>
  <c r="D11" i="1"/>
  <c r="H16" i="1"/>
  <c r="F16" i="1"/>
  <c r="E16" i="1"/>
  <c r="C16" i="1"/>
  <c r="B16" i="1"/>
  <c r="G15" i="1" l="1"/>
  <c r="D16" i="1"/>
  <c r="B56" i="1" l="1"/>
  <c r="H66" i="1"/>
  <c r="F66" i="1"/>
  <c r="E66" i="1"/>
  <c r="D66" i="1"/>
  <c r="C66" i="1"/>
  <c r="B66" i="1"/>
  <c r="G65" i="1"/>
  <c r="H51" i="1"/>
  <c r="F51" i="1"/>
  <c r="E51" i="1"/>
  <c r="D51" i="1"/>
  <c r="C51" i="1"/>
  <c r="B51" i="1"/>
  <c r="G50" i="1"/>
  <c r="B61" i="1" l="1"/>
  <c r="H61" i="1" l="1"/>
  <c r="F61" i="1"/>
  <c r="E61" i="1"/>
  <c r="D61" i="1"/>
  <c r="C61" i="1"/>
  <c r="G60" i="1"/>
  <c r="H56" i="1" l="1"/>
  <c r="F56" i="1"/>
  <c r="E56" i="1"/>
  <c r="D56" i="1"/>
  <c r="C56" i="1"/>
  <c r="G55" i="1"/>
</calcChain>
</file>

<file path=xl/sharedStrings.xml><?xml version="1.0" encoding="utf-8"?>
<sst xmlns="http://schemas.openxmlformats.org/spreadsheetml/2006/main" count="156" uniqueCount="60">
  <si>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</si>
  <si>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</si>
  <si>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</si>
  <si>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</si>
  <si>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</si>
  <si>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</si>
  <si>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</si>
  <si>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</si>
  <si>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</si>
  <si>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</si>
  <si>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</si>
  <si>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</si>
  <si>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Наименование товара, техн. характеристики</t>
  </si>
  <si>
    <t>цена, руб</t>
  </si>
  <si>
    <t>Начальная (максимальная) цена контракта:</t>
  </si>
  <si>
    <t>аукцион в электронной форме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</si>
  <si>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</si>
  <si>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</si>
  <si>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</si>
  <si>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</si>
  <si>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</si>
  <si>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</si>
  <si>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О.В.Дергилев</t>
  </si>
  <si>
    <t>Исполнитель: Работник контрактной службы, тел. 5-00-61</t>
  </si>
  <si>
    <t>Системный блок компьютера</t>
  </si>
  <si>
    <t>Код ОКПД:
30.02.15.212</t>
  </si>
  <si>
    <t>Код ОКПД:
32.30.20.512</t>
  </si>
  <si>
    <t>Монитор</t>
  </si>
  <si>
    <t>Код ОКПД:
30.02.16.194</t>
  </si>
  <si>
    <t>Многофункциональное устройство А4</t>
  </si>
  <si>
    <t>поставка средств вычислительной техники</t>
  </si>
  <si>
    <t>Код ОКПД:
30.02.19.190</t>
  </si>
  <si>
    <t>Материнская плата LGA 1155</t>
  </si>
  <si>
    <t>Лазерный принтер А4</t>
  </si>
  <si>
    <t>Код ОКПД:
30.02.16.122</t>
  </si>
  <si>
    <t>Сканер планшетный А4</t>
  </si>
  <si>
    <t>Процессор LGA 1155</t>
  </si>
  <si>
    <t>Модуль памяти 4 Гб</t>
  </si>
  <si>
    <t>Упаковка дисков CD-R 700 Мб</t>
  </si>
  <si>
    <t>Упаковка дисков DVD-R 4,7 Гб</t>
  </si>
  <si>
    <t>Коммутатор 8-портовый</t>
  </si>
  <si>
    <t>Монитор Benq 24" GL2460HM Glossy-Black TN LED 5ms 16:9
DVI HDMI M/M 12M:1 250cd + Флеш Диск Transcend 8Gb Jetflash 820G TS8GJF820G USB3.0 золотистый + Блок питания INWIN Power Supply 500W RB-S500HQ7-0 12cm sleeve fan v.2.2*6101121</t>
  </si>
  <si>
    <t>МФУ Kyocera M2035DN A4 дуплекс сеть ADF</t>
  </si>
  <si>
    <t>Принтер лазерный Kyocera ECOSYS P2135dn + Колонки Genius SP-M150 (2x2W) + USB-хаб 4-портовый Orient TA-100(N) USB 2,0</t>
  </si>
  <si>
    <t>Сканер HP Scanjet G3110 (A4, 4800x9600 dpi, 48 bit, TMA, USB
2.0, 1y warr)</t>
  </si>
  <si>
    <t>МФУ Лазерный Kyocera FS-6525MFP A3 Duplex Net 25стрA4
копир/принтер/сканер USB 2.0 ADF + Тонер картридж Kyocera TK-475 для FS-6525MFP (15 000 стр)</t>
  </si>
  <si>
    <t>Процессор Intel Core i3 3240 BOX</t>
  </si>
  <si>
    <t>Материнская плата ASUS H61M-K LGA1155 H61 2DDR3 1 x
D-Sub + 1 x DVI SATA 3Gb/s*4 8CH(HD) GBT LAN USB 2.0
microATX</t>
  </si>
  <si>
    <t>Системный блок (i3/ 4Гб/ 500 Гб WD/ HDMI/noDVD/ InWin PE-689 500W/ Genius KB-06XE White USB/Logitech B100 Opt) + Мышь A4-Tech Glaser Mouse X6-60D (RTL)</t>
  </si>
  <si>
    <t>ОЗУ Kingston DDR-III 4GB (PC3-10600) 1333MHz CL9</t>
  </si>
  <si>
    <t>Диск CD-R Verbatim 700Mb 52x DataLife Cake Box (25шт)</t>
  </si>
  <si>
    <t>Диск DVD-R Verbatim 4.7Gb 16x Cake Box (50шт)</t>
  </si>
  <si>
    <t>Коммутатор D-Link DES-1008A/E1B, Small case 8-port UTP
10/100Mbps Auto-sensing, Stand-alone, Unmanaged</t>
  </si>
  <si>
    <t>Многофункциональное устройство А3</t>
  </si>
  <si>
    <t>коммерческое предложение от 26.01.2015 № 14</t>
  </si>
  <si>
    <t>коммерческое предложение от 26.01.2015 № б/н</t>
  </si>
  <si>
    <t>коммерческое предложение от 26.01.2015 № 011</t>
  </si>
  <si>
    <t>Код ОКПД:
30.02.16.151</t>
  </si>
  <si>
    <t>Код ОКПД:
30.02.18.110</t>
  </si>
  <si>
    <t>Дата составления: 30.01.2015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</si>
</sst>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color rgb="FF000099"/>
      <name val="Times New Roman"/>
      <family val="1"/>
      <charset val="1"/>
    </font>
    <font>
      <sz val="8"/>
      <name val="Times New Roman"/>
      <family val="1"/>
      <charset val="1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/>
    </xf>
    <xf numFmtId="4" fontId="4" fillId="2" borderId="17" xfId="0" applyNumberFormat="1" applyFont="1" applyFill="1" applyBorder="1" applyAlignment="1">
      <alignment vertical="top"/>
    </xf>
    <xf numFmtId="0" fontId="1" fillId="2" borderId="18" xfId="0" applyFont="1" applyFill="1" applyBorder="1" applyAlignment="1">
      <alignment horizontal="center"/>
    </xf>
    <xf numFmtId="4" fontId="4" fillId="2" borderId="19" xfId="0" applyNumberFormat="1" applyFont="1" applyFill="1" applyBorder="1"/>
    <xf numFmtId="4" fontId="4" fillId="3" borderId="20" xfId="0" applyNumberFormat="1" applyFont="1" applyFill="1" applyBorder="1"/>
    <xf numFmtId="0" fontId="6" fillId="2" borderId="2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2" borderId="0" xfId="0" applyFont="1" applyFill="1"/>
    <xf numFmtId="3" fontId="1" fillId="2" borderId="0" xfId="0" applyNumberFormat="1" applyFont="1" applyFill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vertical="top"/>
    </xf>
    <xf numFmtId="0" fontId="7" fillId="2" borderId="28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9" fillId="2" borderId="2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4" fillId="0" borderId="0" xfId="0" applyFont="1" applyAlignment="1">
      <alignment horizontal="right"/>
    </xf>
    <xf numFmtId="4" fontId="13" fillId="2" borderId="0" xfId="0" applyNumberFormat="1" applyFont="1" applyFill="1" applyAlignment="1">
      <alignment horizontal="right"/>
    </xf>
    <xf numFmtId="4" fontId="15" fillId="2" borderId="2" xfId="0" applyNumberFormat="1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zoomScale="160" zoomScaleNormal="160" zoomScaleSheetLayoutView="100" workbookViewId="0">
      <pane xSplit="1" ySplit="1" topLeftCell="B59" activePane="bottomRight" state="frozen"/>
      <selection pane="topRight" activeCell="B1" sqref="B1"/>
      <selection pane="bottomLeft" activeCell="A107" sqref="A107"/>
      <selection pane="bottomRight" activeCell="E61" sqref="E61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" style="1" customWidth="1"/>
    <col min="8" max="8" width="11.5703125" style="1" customWidth="1"/>
    <col min="9" max="12" width="11.5703125" style="26"/>
    <col min="13" max="16384" width="11.5703125" style="1"/>
  </cols>
  <sheetData>
    <row r="1" spans="1:12" ht="15.75" x14ac:dyDescent="0.25">
      <c r="A1" s="52" t="s">
        <v>21</v>
      </c>
      <c r="B1" s="52"/>
      <c r="C1" s="52"/>
      <c r="D1" s="52"/>
      <c r="E1" s="52"/>
      <c r="F1" s="52"/>
      <c r="G1" s="52"/>
      <c r="H1" s="52"/>
      <c r="I1" s="1"/>
      <c r="J1" s="1"/>
      <c r="K1" s="1"/>
      <c r="L1" s="1"/>
    </row>
    <row r="2" spans="1:12" ht="31.5" x14ac:dyDescent="0.25">
      <c r="A2" s="32" t="s">
        <v>11</v>
      </c>
      <c r="B2" s="53" t="s">
        <v>15</v>
      </c>
      <c r="C2" s="53"/>
      <c r="D2" s="53"/>
      <c r="E2" s="53"/>
      <c r="F2" s="53"/>
      <c r="G2" s="53"/>
      <c r="H2" s="53"/>
      <c r="I2" s="1"/>
      <c r="J2" s="1"/>
      <c r="K2" s="1"/>
      <c r="L2" s="1"/>
    </row>
    <row r="3" spans="1:12" ht="47.25" x14ac:dyDescent="0.25">
      <c r="A3" s="32" t="s">
        <v>10</v>
      </c>
      <c r="B3" s="54" t="s">
        <v>30</v>
      </c>
      <c r="C3" s="54"/>
      <c r="D3" s="54"/>
      <c r="E3" s="54"/>
      <c r="F3" s="54"/>
      <c r="G3" s="54"/>
      <c r="H3" s="54"/>
      <c r="I3" s="1"/>
      <c r="J3" s="1"/>
      <c r="K3" s="1"/>
      <c r="L3" s="1"/>
    </row>
    <row r="4" spans="1:12" ht="31.5" customHeight="1" x14ac:dyDescent="0.25">
      <c r="A4" s="30" t="s">
        <v>16</v>
      </c>
      <c r="B4" s="51" t="s">
        <v>20</v>
      </c>
      <c r="C4" s="51"/>
      <c r="D4" s="51"/>
      <c r="E4" s="51"/>
      <c r="F4" s="51"/>
      <c r="G4" s="51"/>
      <c r="H4" s="31">
        <v>3</v>
      </c>
      <c r="I4" s="1"/>
      <c r="J4" s="1"/>
      <c r="K4" s="1"/>
      <c r="L4" s="1"/>
    </row>
    <row r="5" spans="1:12" ht="15" x14ac:dyDescent="0.25">
      <c r="A5" s="27" t="s">
        <v>0</v>
      </c>
      <c r="B5" s="47" t="s">
        <v>1</v>
      </c>
      <c r="C5" s="47"/>
      <c r="D5" s="47"/>
      <c r="E5" s="47"/>
      <c r="F5" s="47"/>
      <c r="G5" s="28" t="s">
        <v>2</v>
      </c>
      <c r="H5" s="29" t="s">
        <v>3</v>
      </c>
      <c r="I5" s="1"/>
      <c r="J5" s="1"/>
      <c r="K5" s="1"/>
      <c r="L5" s="1"/>
    </row>
    <row r="6" spans="1:12" ht="15.75" thickBot="1" x14ac:dyDescent="0.3">
      <c r="A6" s="2"/>
      <c r="B6" s="3">
        <v>1</v>
      </c>
      <c r="C6" s="3">
        <v>2</v>
      </c>
      <c r="D6" s="3">
        <v>3</v>
      </c>
      <c r="E6" s="3">
        <v>4</v>
      </c>
      <c r="F6" s="3">
        <v>5</v>
      </c>
      <c r="G6" s="4" t="s">
        <v>13</v>
      </c>
      <c r="H6" s="5" t="s">
        <v>13</v>
      </c>
      <c r="I6" s="1"/>
      <c r="J6" s="1"/>
      <c r="K6" s="1"/>
      <c r="L6" s="1"/>
    </row>
    <row r="7" spans="1:12" ht="27" customHeight="1" x14ac:dyDescent="0.2">
      <c r="A7" s="17" t="s">
        <v>12</v>
      </c>
      <c r="B7" s="39" t="s">
        <v>24</v>
      </c>
      <c r="C7" s="40"/>
      <c r="D7" s="40"/>
      <c r="E7" s="40"/>
      <c r="F7" s="41"/>
      <c r="G7" s="18" t="s">
        <v>25</v>
      </c>
      <c r="H7" s="19" t="s">
        <v>4</v>
      </c>
      <c r="I7" s="1"/>
      <c r="J7" s="1"/>
      <c r="K7" s="1"/>
      <c r="L7" s="1"/>
    </row>
    <row r="8" spans="1:12" ht="15" x14ac:dyDescent="0.2">
      <c r="A8" s="7" t="s">
        <v>5</v>
      </c>
      <c r="B8" s="42">
        <v>11</v>
      </c>
      <c r="C8" s="43"/>
      <c r="D8" s="43"/>
      <c r="E8" s="43"/>
      <c r="F8" s="43"/>
      <c r="G8" s="8"/>
      <c r="H8" s="6" t="s">
        <v>4</v>
      </c>
      <c r="I8" s="1"/>
      <c r="J8" s="1"/>
      <c r="K8" s="1"/>
      <c r="L8" s="1"/>
    </row>
    <row r="9" spans="1:12" ht="34.5" customHeight="1" x14ac:dyDescent="0.2">
      <c r="A9" s="9" t="s">
        <v>6</v>
      </c>
      <c r="B9" s="48" t="s">
        <v>48</v>
      </c>
      <c r="C9" s="49"/>
      <c r="D9" s="49"/>
      <c r="E9" s="49"/>
      <c r="F9" s="50"/>
      <c r="G9" s="10"/>
      <c r="H9" s="11" t="s">
        <v>4</v>
      </c>
      <c r="I9" s="1"/>
      <c r="J9" s="1"/>
      <c r="K9" s="1"/>
      <c r="L9" s="1"/>
    </row>
    <row r="10" spans="1:12" ht="15" x14ac:dyDescent="0.2">
      <c r="A10" s="7" t="s">
        <v>7</v>
      </c>
      <c r="B10" s="20">
        <f>41280+503</f>
        <v>41783</v>
      </c>
      <c r="C10" s="20">
        <f>42778.42+521.26</f>
        <v>43299.68</v>
      </c>
      <c r="D10" s="20">
        <f>42229.44+514.57</f>
        <v>42744.01</v>
      </c>
      <c r="E10" s="20"/>
      <c r="F10" s="20"/>
      <c r="G10" s="12">
        <f>SUM(B10:F10)/$H$4</f>
        <v>42608.896666666667</v>
      </c>
      <c r="H10" s="13">
        <v>42609</v>
      </c>
      <c r="I10" s="1"/>
      <c r="J10" s="1"/>
      <c r="K10" s="1"/>
      <c r="L10" s="1"/>
    </row>
    <row r="11" spans="1:12" ht="15.75" thickBot="1" x14ac:dyDescent="0.3">
      <c r="A11" s="14" t="s">
        <v>8</v>
      </c>
      <c r="B11" s="15">
        <f>B10*$B8</f>
        <v>459613</v>
      </c>
      <c r="C11" s="15">
        <f>C10*$B8</f>
        <v>476296.48</v>
      </c>
      <c r="D11" s="15">
        <f>D10*$B8</f>
        <v>470184.11000000004</v>
      </c>
      <c r="E11" s="15">
        <f>E10*$B8</f>
        <v>0</v>
      </c>
      <c r="F11" s="15">
        <f>F10*$B8</f>
        <v>0</v>
      </c>
      <c r="G11" s="15"/>
      <c r="H11" s="16">
        <f>H10*$B8</f>
        <v>468699</v>
      </c>
      <c r="I11" s="1"/>
      <c r="J11" s="1"/>
      <c r="K11" s="1"/>
      <c r="L11" s="1"/>
    </row>
    <row r="12" spans="1:12" ht="27" customHeight="1" x14ac:dyDescent="0.2">
      <c r="A12" s="17" t="s">
        <v>12</v>
      </c>
      <c r="B12" s="39" t="s">
        <v>27</v>
      </c>
      <c r="C12" s="40"/>
      <c r="D12" s="40"/>
      <c r="E12" s="40"/>
      <c r="F12" s="41"/>
      <c r="G12" s="18" t="s">
        <v>26</v>
      </c>
      <c r="H12" s="19" t="s">
        <v>4</v>
      </c>
      <c r="I12" s="1"/>
      <c r="J12" s="1"/>
      <c r="K12" s="1"/>
      <c r="L12" s="1"/>
    </row>
    <row r="13" spans="1:12" ht="15" x14ac:dyDescent="0.2">
      <c r="A13" s="7" t="s">
        <v>5</v>
      </c>
      <c r="B13" s="42">
        <v>4</v>
      </c>
      <c r="C13" s="43"/>
      <c r="D13" s="43"/>
      <c r="E13" s="43"/>
      <c r="F13" s="43"/>
      <c r="G13" s="8"/>
      <c r="H13" s="6" t="s">
        <v>4</v>
      </c>
      <c r="I13" s="1"/>
      <c r="J13" s="1"/>
      <c r="K13" s="1"/>
      <c r="L13" s="1"/>
    </row>
    <row r="14" spans="1:12" ht="50.25" customHeight="1" x14ac:dyDescent="0.2">
      <c r="A14" s="9" t="s">
        <v>6</v>
      </c>
      <c r="B14" s="44" t="s">
        <v>41</v>
      </c>
      <c r="C14" s="45"/>
      <c r="D14" s="45"/>
      <c r="E14" s="45"/>
      <c r="F14" s="46"/>
      <c r="G14" s="10"/>
      <c r="H14" s="11" t="s">
        <v>4</v>
      </c>
      <c r="I14" s="1"/>
      <c r="J14" s="1"/>
      <c r="K14" s="1"/>
      <c r="L14" s="1"/>
    </row>
    <row r="15" spans="1:12" ht="15" x14ac:dyDescent="0.2">
      <c r="A15" s="7" t="s">
        <v>7</v>
      </c>
      <c r="B15" s="20">
        <f>12961+496+2821</f>
        <v>16278</v>
      </c>
      <c r="C15" s="20">
        <f>13431.47+514.01+2923.4</f>
        <v>16868.88</v>
      </c>
      <c r="D15" s="20">
        <f>13259.1+507.41+2885.88</f>
        <v>16652.39</v>
      </c>
      <c r="E15" s="20"/>
      <c r="F15" s="20"/>
      <c r="G15" s="12">
        <f>SUM(B15:F15)/$H$4</f>
        <v>16599.756666666668</v>
      </c>
      <c r="H15" s="13">
        <v>16600</v>
      </c>
      <c r="I15" s="1"/>
      <c r="J15" s="1"/>
      <c r="K15" s="1"/>
      <c r="L15" s="1"/>
    </row>
    <row r="16" spans="1:12" ht="15.75" thickBot="1" x14ac:dyDescent="0.3">
      <c r="A16" s="14" t="s">
        <v>8</v>
      </c>
      <c r="B16" s="15">
        <f>B15*$B13</f>
        <v>65112</v>
      </c>
      <c r="C16" s="15">
        <f>C15*$B13</f>
        <v>67475.520000000004</v>
      </c>
      <c r="D16" s="15">
        <f>D15*$B13</f>
        <v>66609.56</v>
      </c>
      <c r="E16" s="15">
        <f>E15*$B13</f>
        <v>0</v>
      </c>
      <c r="F16" s="15">
        <f>F15*$B13</f>
        <v>0</v>
      </c>
      <c r="G16" s="15"/>
      <c r="H16" s="16">
        <f>H15*$B13</f>
        <v>66400</v>
      </c>
      <c r="I16" s="1"/>
      <c r="J16" s="1"/>
      <c r="K16" s="1"/>
      <c r="L16" s="1"/>
    </row>
    <row r="17" spans="1:12" ht="27" customHeight="1" x14ac:dyDescent="0.2">
      <c r="A17" s="17" t="s">
        <v>12</v>
      </c>
      <c r="B17" s="39" t="s">
        <v>29</v>
      </c>
      <c r="C17" s="40"/>
      <c r="D17" s="40"/>
      <c r="E17" s="40"/>
      <c r="F17" s="41"/>
      <c r="G17" s="18" t="s">
        <v>28</v>
      </c>
      <c r="H17" s="19" t="s">
        <v>4</v>
      </c>
      <c r="I17" s="1"/>
      <c r="J17" s="1"/>
      <c r="K17" s="1"/>
      <c r="L17" s="1"/>
    </row>
    <row r="18" spans="1:12" ht="15" x14ac:dyDescent="0.2">
      <c r="A18" s="7" t="s">
        <v>5</v>
      </c>
      <c r="B18" s="42">
        <v>10</v>
      </c>
      <c r="C18" s="43"/>
      <c r="D18" s="43"/>
      <c r="E18" s="43"/>
      <c r="F18" s="43"/>
      <c r="G18" s="8"/>
      <c r="H18" s="6" t="s">
        <v>4</v>
      </c>
      <c r="I18" s="1"/>
      <c r="J18" s="1"/>
      <c r="K18" s="1"/>
      <c r="L18" s="1"/>
    </row>
    <row r="19" spans="1:12" ht="12.75" customHeight="1" x14ac:dyDescent="0.2">
      <c r="A19" s="9" t="s">
        <v>6</v>
      </c>
      <c r="B19" s="44" t="s">
        <v>42</v>
      </c>
      <c r="C19" s="45"/>
      <c r="D19" s="45"/>
      <c r="E19" s="45"/>
      <c r="F19" s="46"/>
      <c r="G19" s="10"/>
      <c r="H19" s="11" t="s">
        <v>4</v>
      </c>
      <c r="I19" s="1"/>
      <c r="J19" s="1"/>
      <c r="K19" s="1"/>
      <c r="L19" s="1"/>
    </row>
    <row r="20" spans="1:12" ht="15" x14ac:dyDescent="0.2">
      <c r="A20" s="7" t="s">
        <v>7</v>
      </c>
      <c r="B20" s="20">
        <v>16392</v>
      </c>
      <c r="C20" s="20">
        <v>16987.02</v>
      </c>
      <c r="D20" s="20">
        <v>16769.02</v>
      </c>
      <c r="E20" s="20"/>
      <c r="F20" s="20"/>
      <c r="G20" s="12">
        <f>SUM(B20:F20)/$H$4</f>
        <v>16716.013333333336</v>
      </c>
      <c r="H20" s="13">
        <v>16716</v>
      </c>
      <c r="I20" s="1"/>
      <c r="J20" s="1"/>
      <c r="K20" s="1"/>
      <c r="L20" s="1"/>
    </row>
    <row r="21" spans="1:12" ht="15.75" thickBot="1" x14ac:dyDescent="0.3">
      <c r="A21" s="14" t="s">
        <v>8</v>
      </c>
      <c r="B21" s="15">
        <f>B20*$B18</f>
        <v>163920</v>
      </c>
      <c r="C21" s="15">
        <f>C20*$B18</f>
        <v>169870.2</v>
      </c>
      <c r="D21" s="15">
        <f>D20*$B18</f>
        <v>167690.20000000001</v>
      </c>
      <c r="E21" s="15">
        <f>E20*$B18</f>
        <v>0</v>
      </c>
      <c r="F21" s="15">
        <f>F20*$B18</f>
        <v>0</v>
      </c>
      <c r="G21" s="15"/>
      <c r="H21" s="16">
        <f>H20*$B18</f>
        <v>167160</v>
      </c>
      <c r="I21" s="1"/>
      <c r="J21" s="1"/>
      <c r="K21" s="1"/>
      <c r="L21" s="1"/>
    </row>
    <row r="22" spans="1:12" ht="27" customHeight="1" x14ac:dyDescent="0.2">
      <c r="A22" s="17" t="s">
        <v>12</v>
      </c>
      <c r="B22" s="39" t="s">
        <v>33</v>
      </c>
      <c r="C22" s="40"/>
      <c r="D22" s="40"/>
      <c r="E22" s="40"/>
      <c r="F22" s="41"/>
      <c r="G22" s="18" t="s">
        <v>34</v>
      </c>
      <c r="H22" s="19" t="s">
        <v>4</v>
      </c>
      <c r="I22" s="1"/>
      <c r="J22" s="1"/>
      <c r="K22" s="1"/>
      <c r="L22" s="1"/>
    </row>
    <row r="23" spans="1:12" ht="15" x14ac:dyDescent="0.2">
      <c r="A23" s="7" t="s">
        <v>5</v>
      </c>
      <c r="B23" s="42">
        <v>5</v>
      </c>
      <c r="C23" s="43"/>
      <c r="D23" s="43"/>
      <c r="E23" s="43"/>
      <c r="F23" s="43"/>
      <c r="G23" s="8"/>
      <c r="H23" s="6" t="s">
        <v>4</v>
      </c>
      <c r="I23" s="1"/>
      <c r="J23" s="1"/>
      <c r="K23" s="1"/>
      <c r="L23" s="1"/>
    </row>
    <row r="24" spans="1:12" ht="25.5" customHeight="1" x14ac:dyDescent="0.2">
      <c r="A24" s="9" t="s">
        <v>6</v>
      </c>
      <c r="B24" s="44" t="s">
        <v>43</v>
      </c>
      <c r="C24" s="45"/>
      <c r="D24" s="45"/>
      <c r="E24" s="45"/>
      <c r="F24" s="46"/>
      <c r="G24" s="10"/>
      <c r="H24" s="11" t="s">
        <v>4</v>
      </c>
      <c r="I24" s="1"/>
      <c r="J24" s="1"/>
      <c r="K24" s="1"/>
      <c r="L24" s="1"/>
    </row>
    <row r="25" spans="1:12" ht="15" x14ac:dyDescent="0.2">
      <c r="A25" s="7" t="s">
        <v>7</v>
      </c>
      <c r="B25" s="20">
        <f>9149+1067+463</f>
        <v>10679</v>
      </c>
      <c r="C25" s="20">
        <f>9481.1+1105.73+479.81</f>
        <v>11066.64</v>
      </c>
      <c r="D25" s="20">
        <f>9359.43+1091.54+473.65</f>
        <v>10924.62</v>
      </c>
      <c r="E25" s="20"/>
      <c r="F25" s="20"/>
      <c r="G25" s="12">
        <f>SUM(B25:F25)/$H$4</f>
        <v>10890.086666666668</v>
      </c>
      <c r="H25" s="13">
        <v>10890</v>
      </c>
      <c r="I25" s="1"/>
      <c r="J25" s="1"/>
      <c r="K25" s="1"/>
      <c r="L25" s="1"/>
    </row>
    <row r="26" spans="1:12" ht="15.75" thickBot="1" x14ac:dyDescent="0.3">
      <c r="A26" s="14" t="s">
        <v>8</v>
      </c>
      <c r="B26" s="15">
        <f>B25*$B23</f>
        <v>53395</v>
      </c>
      <c r="C26" s="15">
        <f>C25*$B23</f>
        <v>55333.2</v>
      </c>
      <c r="D26" s="15">
        <f>D25*$B23</f>
        <v>54623.100000000006</v>
      </c>
      <c r="E26" s="15">
        <f>E25*$B23</f>
        <v>0</v>
      </c>
      <c r="F26" s="15">
        <f>F25*$B23</f>
        <v>0</v>
      </c>
      <c r="G26" s="15"/>
      <c r="H26" s="16">
        <f>H25*$B23</f>
        <v>54450</v>
      </c>
      <c r="I26" s="1"/>
      <c r="J26" s="1"/>
      <c r="K26" s="1"/>
      <c r="L26" s="1"/>
    </row>
    <row r="27" spans="1:12" ht="27" customHeight="1" x14ac:dyDescent="0.2">
      <c r="A27" s="17" t="s">
        <v>12</v>
      </c>
      <c r="B27" s="39" t="s">
        <v>35</v>
      </c>
      <c r="C27" s="40"/>
      <c r="D27" s="40"/>
      <c r="E27" s="40"/>
      <c r="F27" s="41"/>
      <c r="G27" s="18" t="s">
        <v>57</v>
      </c>
      <c r="H27" s="19" t="s">
        <v>4</v>
      </c>
      <c r="I27" s="1"/>
      <c r="J27" s="1"/>
      <c r="K27" s="1"/>
      <c r="L27" s="1"/>
    </row>
    <row r="28" spans="1:12" ht="15" x14ac:dyDescent="0.2">
      <c r="A28" s="7" t="s">
        <v>5</v>
      </c>
      <c r="B28" s="42">
        <v>2</v>
      </c>
      <c r="C28" s="43"/>
      <c r="D28" s="43"/>
      <c r="E28" s="43"/>
      <c r="F28" s="43"/>
      <c r="G28" s="8"/>
      <c r="H28" s="6" t="s">
        <v>4</v>
      </c>
      <c r="I28" s="1"/>
      <c r="J28" s="1"/>
      <c r="K28" s="1"/>
      <c r="L28" s="1"/>
    </row>
    <row r="29" spans="1:12" ht="25.5" customHeight="1" x14ac:dyDescent="0.2">
      <c r="A29" s="9" t="s">
        <v>6</v>
      </c>
      <c r="B29" s="44" t="s">
        <v>44</v>
      </c>
      <c r="C29" s="45"/>
      <c r="D29" s="45"/>
      <c r="E29" s="45"/>
      <c r="F29" s="46"/>
      <c r="G29" s="10"/>
      <c r="H29" s="11" t="s">
        <v>4</v>
      </c>
      <c r="I29" s="1"/>
      <c r="J29" s="1"/>
      <c r="K29" s="1"/>
      <c r="L29" s="1"/>
    </row>
    <row r="30" spans="1:12" ht="15" x14ac:dyDescent="0.2">
      <c r="A30" s="7" t="s">
        <v>7</v>
      </c>
      <c r="B30" s="20">
        <v>6373</v>
      </c>
      <c r="C30" s="20">
        <v>6604.33</v>
      </c>
      <c r="D30" s="20">
        <v>6519.58</v>
      </c>
      <c r="E30" s="20"/>
      <c r="F30" s="20"/>
      <c r="G30" s="12">
        <f>SUM(B30:F30)/$H$4</f>
        <v>6498.97</v>
      </c>
      <c r="H30" s="13">
        <v>6499</v>
      </c>
      <c r="I30" s="1"/>
      <c r="J30" s="1"/>
      <c r="K30" s="1"/>
      <c r="L30" s="1"/>
    </row>
    <row r="31" spans="1:12" ht="15.75" thickBot="1" x14ac:dyDescent="0.3">
      <c r="A31" s="14" t="s">
        <v>8</v>
      </c>
      <c r="B31" s="15">
        <f>B30*$B28</f>
        <v>12746</v>
      </c>
      <c r="C31" s="15">
        <f>C30*$B28</f>
        <v>13208.66</v>
      </c>
      <c r="D31" s="15">
        <f>D30*$B28</f>
        <v>13039.16</v>
      </c>
      <c r="E31" s="15">
        <f>E30*$B28</f>
        <v>0</v>
      </c>
      <c r="F31" s="15">
        <f>F30*$B28</f>
        <v>0</v>
      </c>
      <c r="G31" s="15"/>
      <c r="H31" s="16">
        <f>H30*$B28</f>
        <v>12998</v>
      </c>
      <c r="I31" s="1"/>
      <c r="J31" s="1"/>
      <c r="K31" s="1"/>
      <c r="L31" s="1"/>
    </row>
    <row r="32" spans="1:12" ht="27" customHeight="1" x14ac:dyDescent="0.2">
      <c r="A32" s="17" t="s">
        <v>12</v>
      </c>
      <c r="B32" s="39" t="s">
        <v>53</v>
      </c>
      <c r="C32" s="40"/>
      <c r="D32" s="40"/>
      <c r="E32" s="40"/>
      <c r="F32" s="41"/>
      <c r="G32" s="18" t="s">
        <v>28</v>
      </c>
      <c r="H32" s="19" t="s">
        <v>4</v>
      </c>
      <c r="I32" s="1"/>
      <c r="J32" s="1"/>
      <c r="K32" s="1"/>
      <c r="L32" s="1"/>
    </row>
    <row r="33" spans="1:12" ht="15" x14ac:dyDescent="0.2">
      <c r="A33" s="7" t="s">
        <v>5</v>
      </c>
      <c r="B33" s="42">
        <v>1</v>
      </c>
      <c r="C33" s="43"/>
      <c r="D33" s="43"/>
      <c r="E33" s="43"/>
      <c r="F33" s="43"/>
      <c r="G33" s="8"/>
      <c r="H33" s="6" t="s">
        <v>4</v>
      </c>
      <c r="I33" s="1"/>
      <c r="J33" s="1"/>
      <c r="K33" s="1"/>
      <c r="L33" s="1"/>
    </row>
    <row r="34" spans="1:12" ht="36.75" customHeight="1" x14ac:dyDescent="0.2">
      <c r="A34" s="9" t="s">
        <v>6</v>
      </c>
      <c r="B34" s="44" t="s">
        <v>45</v>
      </c>
      <c r="C34" s="45"/>
      <c r="D34" s="45"/>
      <c r="E34" s="45"/>
      <c r="F34" s="46"/>
      <c r="G34" s="10"/>
      <c r="H34" s="11" t="s">
        <v>4</v>
      </c>
      <c r="I34" s="1"/>
      <c r="J34" s="1"/>
      <c r="K34" s="1"/>
      <c r="L34" s="1"/>
    </row>
    <row r="35" spans="1:12" ht="15" customHeight="1" x14ac:dyDescent="0.2">
      <c r="A35" s="7" t="s">
        <v>7</v>
      </c>
      <c r="B35" s="20">
        <f>45745+6099</f>
        <v>51844</v>
      </c>
      <c r="C35" s="20">
        <f>47405.5+6320.39</f>
        <v>53725.89</v>
      </c>
      <c r="D35" s="20">
        <f>46797.14+6239.28</f>
        <v>53036.42</v>
      </c>
      <c r="E35" s="20"/>
      <c r="F35" s="20"/>
      <c r="G35" s="12">
        <f>SUM(B35:F35)/$H$4</f>
        <v>52868.77</v>
      </c>
      <c r="H35" s="13">
        <v>52869</v>
      </c>
      <c r="I35" s="1"/>
      <c r="J35" s="1"/>
      <c r="K35" s="1"/>
      <c r="L35" s="1"/>
    </row>
    <row r="36" spans="1:12" ht="15.75" thickBot="1" x14ac:dyDescent="0.3">
      <c r="A36" s="14" t="s">
        <v>8</v>
      </c>
      <c r="B36" s="15">
        <f>B35*$B33</f>
        <v>51844</v>
      </c>
      <c r="C36" s="15">
        <f>C35*$B33</f>
        <v>53725.89</v>
      </c>
      <c r="D36" s="15">
        <f>D35*$B33</f>
        <v>53036.42</v>
      </c>
      <c r="E36" s="15">
        <f>E35*$B33</f>
        <v>0</v>
      </c>
      <c r="F36" s="15">
        <f>F35*$B33</f>
        <v>0</v>
      </c>
      <c r="G36" s="15"/>
      <c r="H36" s="16">
        <f>H35*$B33</f>
        <v>52869</v>
      </c>
      <c r="I36" s="1"/>
      <c r="J36" s="1"/>
      <c r="K36" s="1"/>
      <c r="L36" s="1"/>
    </row>
    <row r="37" spans="1:12" ht="27" customHeight="1" x14ac:dyDescent="0.2">
      <c r="A37" s="17" t="s">
        <v>12</v>
      </c>
      <c r="B37" s="39" t="s">
        <v>36</v>
      </c>
      <c r="C37" s="40"/>
      <c r="D37" s="40"/>
      <c r="E37" s="40"/>
      <c r="F37" s="41"/>
      <c r="G37" s="18" t="s">
        <v>31</v>
      </c>
      <c r="H37" s="19" t="s">
        <v>4</v>
      </c>
      <c r="I37" s="1"/>
      <c r="J37" s="1"/>
      <c r="K37" s="1"/>
      <c r="L37" s="1"/>
    </row>
    <row r="38" spans="1:12" ht="15" x14ac:dyDescent="0.2">
      <c r="A38" s="7" t="s">
        <v>5</v>
      </c>
      <c r="B38" s="42">
        <v>5</v>
      </c>
      <c r="C38" s="43"/>
      <c r="D38" s="43"/>
      <c r="E38" s="43"/>
      <c r="F38" s="43"/>
      <c r="G38" s="8"/>
      <c r="H38" s="6" t="s">
        <v>4</v>
      </c>
      <c r="I38" s="1"/>
      <c r="J38" s="1"/>
      <c r="K38" s="1"/>
      <c r="L38" s="1"/>
    </row>
    <row r="39" spans="1:12" ht="14.25" customHeight="1" x14ac:dyDescent="0.2">
      <c r="A39" s="9" t="s">
        <v>6</v>
      </c>
      <c r="B39" s="44" t="s">
        <v>46</v>
      </c>
      <c r="C39" s="45"/>
      <c r="D39" s="45"/>
      <c r="E39" s="45"/>
      <c r="F39" s="46"/>
      <c r="G39" s="10"/>
      <c r="H39" s="11" t="s">
        <v>4</v>
      </c>
      <c r="I39" s="1"/>
      <c r="J39" s="1"/>
      <c r="K39" s="1"/>
      <c r="L39" s="1"/>
    </row>
    <row r="40" spans="1:12" ht="15" x14ac:dyDescent="0.2">
      <c r="A40" s="7" t="s">
        <v>7</v>
      </c>
      <c r="B40" s="20">
        <v>9835</v>
      </c>
      <c r="C40" s="20">
        <v>10192.01</v>
      </c>
      <c r="D40" s="20">
        <v>10061.209999999999</v>
      </c>
      <c r="E40" s="20"/>
      <c r="F40" s="20"/>
      <c r="G40" s="12">
        <f>SUM(B40:F40)/$H$4</f>
        <v>10029.406666666668</v>
      </c>
      <c r="H40" s="13">
        <v>10029</v>
      </c>
      <c r="I40" s="1"/>
      <c r="J40" s="1"/>
      <c r="K40" s="1"/>
      <c r="L40" s="1"/>
    </row>
    <row r="41" spans="1:12" ht="15.75" thickBot="1" x14ac:dyDescent="0.3">
      <c r="A41" s="14" t="s">
        <v>8</v>
      </c>
      <c r="B41" s="15">
        <f>B40*$B38</f>
        <v>49175</v>
      </c>
      <c r="C41" s="15">
        <f>C40*$B38</f>
        <v>50960.05</v>
      </c>
      <c r="D41" s="15">
        <f>D40*$B38</f>
        <v>50306.049999999996</v>
      </c>
      <c r="E41" s="15">
        <f>E40*$B38</f>
        <v>0</v>
      </c>
      <c r="F41" s="15">
        <f>F40*$B38</f>
        <v>0</v>
      </c>
      <c r="G41" s="15"/>
      <c r="H41" s="16">
        <f>H40*$B38</f>
        <v>50145</v>
      </c>
      <c r="I41" s="1"/>
      <c r="J41" s="1"/>
      <c r="K41" s="1"/>
      <c r="L41" s="1"/>
    </row>
    <row r="42" spans="1:12" ht="27" customHeight="1" x14ac:dyDescent="0.2">
      <c r="A42" s="17" t="s">
        <v>12</v>
      </c>
      <c r="B42" s="39" t="s">
        <v>32</v>
      </c>
      <c r="C42" s="40"/>
      <c r="D42" s="40"/>
      <c r="E42" s="40"/>
      <c r="F42" s="41"/>
      <c r="G42" s="18" t="s">
        <v>31</v>
      </c>
      <c r="H42" s="19" t="s">
        <v>4</v>
      </c>
      <c r="I42" s="1"/>
      <c r="J42" s="1"/>
      <c r="K42" s="1"/>
      <c r="L42" s="1"/>
    </row>
    <row r="43" spans="1:12" ht="15" x14ac:dyDescent="0.2">
      <c r="A43" s="7" t="s">
        <v>5</v>
      </c>
      <c r="B43" s="42">
        <v>5</v>
      </c>
      <c r="C43" s="43"/>
      <c r="D43" s="43"/>
      <c r="E43" s="43"/>
      <c r="F43" s="43"/>
      <c r="G43" s="8"/>
      <c r="H43" s="6" t="s">
        <v>4</v>
      </c>
      <c r="I43" s="1"/>
      <c r="J43" s="1"/>
      <c r="K43" s="1"/>
      <c r="L43" s="1"/>
    </row>
    <row r="44" spans="1:12" ht="37.5" customHeight="1" x14ac:dyDescent="0.2">
      <c r="A44" s="9" t="s">
        <v>6</v>
      </c>
      <c r="B44" s="44" t="s">
        <v>47</v>
      </c>
      <c r="C44" s="45"/>
      <c r="D44" s="45"/>
      <c r="E44" s="45"/>
      <c r="F44" s="46"/>
      <c r="G44" s="10"/>
      <c r="H44" s="11" t="s">
        <v>4</v>
      </c>
      <c r="I44" s="1"/>
      <c r="J44" s="1"/>
      <c r="K44" s="1"/>
      <c r="L44" s="1"/>
    </row>
    <row r="45" spans="1:12" ht="15" x14ac:dyDescent="0.2">
      <c r="A45" s="7" t="s">
        <v>7</v>
      </c>
      <c r="B45" s="20">
        <v>3126</v>
      </c>
      <c r="C45" s="20">
        <v>3239.47</v>
      </c>
      <c r="D45" s="20">
        <v>3197.9</v>
      </c>
      <c r="E45" s="20"/>
      <c r="F45" s="20"/>
      <c r="G45" s="12">
        <f>SUM(B45:F45)/$H$4</f>
        <v>3187.7899999999995</v>
      </c>
      <c r="H45" s="13">
        <v>3188</v>
      </c>
      <c r="I45" s="1"/>
      <c r="J45" s="1"/>
      <c r="K45" s="1"/>
      <c r="L45" s="1"/>
    </row>
    <row r="46" spans="1:12" ht="15.75" thickBot="1" x14ac:dyDescent="0.3">
      <c r="A46" s="14" t="s">
        <v>8</v>
      </c>
      <c r="B46" s="15">
        <f>B45*$B43</f>
        <v>15630</v>
      </c>
      <c r="C46" s="15">
        <f>C45*$B43</f>
        <v>16197.349999999999</v>
      </c>
      <c r="D46" s="15">
        <f>D45*$B43</f>
        <v>15989.5</v>
      </c>
      <c r="E46" s="15">
        <f>E45*$B43</f>
        <v>0</v>
      </c>
      <c r="F46" s="15">
        <f>F45*$B43</f>
        <v>0</v>
      </c>
      <c r="G46" s="15"/>
      <c r="H46" s="16">
        <f>H45*$B43</f>
        <v>15940</v>
      </c>
      <c r="I46" s="1"/>
      <c r="J46" s="1"/>
      <c r="K46" s="1"/>
      <c r="L46" s="1"/>
    </row>
    <row r="47" spans="1:12" ht="27" customHeight="1" x14ac:dyDescent="0.2">
      <c r="A47" s="17" t="s">
        <v>12</v>
      </c>
      <c r="B47" s="39" t="s">
        <v>37</v>
      </c>
      <c r="C47" s="40"/>
      <c r="D47" s="40"/>
      <c r="E47" s="40"/>
      <c r="F47" s="41"/>
      <c r="G47" s="18" t="s">
        <v>31</v>
      </c>
      <c r="H47" s="19" t="s">
        <v>4</v>
      </c>
      <c r="I47" s="1"/>
      <c r="J47" s="1"/>
      <c r="K47" s="1"/>
      <c r="L47" s="1"/>
    </row>
    <row r="48" spans="1:12" ht="15" x14ac:dyDescent="0.2">
      <c r="A48" s="7" t="s">
        <v>5</v>
      </c>
      <c r="B48" s="42">
        <v>7</v>
      </c>
      <c r="C48" s="43"/>
      <c r="D48" s="43"/>
      <c r="E48" s="43"/>
      <c r="F48" s="43"/>
      <c r="G48" s="8"/>
      <c r="H48" s="6" t="s">
        <v>4</v>
      </c>
      <c r="I48" s="1"/>
      <c r="J48" s="1"/>
      <c r="K48" s="1"/>
      <c r="L48" s="1"/>
    </row>
    <row r="49" spans="1:12" ht="15" customHeight="1" x14ac:dyDescent="0.2">
      <c r="A49" s="9" t="s">
        <v>6</v>
      </c>
      <c r="B49" s="44" t="s">
        <v>49</v>
      </c>
      <c r="C49" s="45"/>
      <c r="D49" s="45"/>
      <c r="E49" s="45"/>
      <c r="F49" s="46"/>
      <c r="G49" s="10"/>
      <c r="H49" s="11" t="s">
        <v>4</v>
      </c>
      <c r="I49" s="1"/>
      <c r="J49" s="1"/>
      <c r="K49" s="1"/>
      <c r="L49" s="1"/>
    </row>
    <row r="50" spans="1:12" ht="15" x14ac:dyDescent="0.2">
      <c r="A50" s="7" t="s">
        <v>7</v>
      </c>
      <c r="B50" s="20">
        <v>3355</v>
      </c>
      <c r="C50" s="20">
        <v>3476.79</v>
      </c>
      <c r="D50" s="20">
        <v>3432.17</v>
      </c>
      <c r="E50" s="20"/>
      <c r="F50" s="20"/>
      <c r="G50" s="12">
        <f>SUM(B50:F50)/$H$4</f>
        <v>3421.3199999999997</v>
      </c>
      <c r="H50" s="13">
        <v>3421</v>
      </c>
      <c r="I50" s="1"/>
      <c r="J50" s="1"/>
      <c r="K50" s="1"/>
      <c r="L50" s="1"/>
    </row>
    <row r="51" spans="1:12" ht="15.75" thickBot="1" x14ac:dyDescent="0.3">
      <c r="A51" s="14" t="s">
        <v>8</v>
      </c>
      <c r="B51" s="15">
        <f>B50*$B48</f>
        <v>23485</v>
      </c>
      <c r="C51" s="15">
        <f>C50*$B48</f>
        <v>24337.53</v>
      </c>
      <c r="D51" s="15">
        <f>D50*$B48</f>
        <v>24025.190000000002</v>
      </c>
      <c r="E51" s="15">
        <f>E50*$B48</f>
        <v>0</v>
      </c>
      <c r="F51" s="15">
        <f>F50*$B48</f>
        <v>0</v>
      </c>
      <c r="G51" s="15"/>
      <c r="H51" s="16">
        <f>H50*$B48</f>
        <v>23947</v>
      </c>
      <c r="I51" s="1"/>
      <c r="J51" s="1"/>
      <c r="K51" s="1"/>
      <c r="L51" s="1"/>
    </row>
    <row r="52" spans="1:12" ht="27" customHeight="1" x14ac:dyDescent="0.2">
      <c r="A52" s="17" t="s">
        <v>12</v>
      </c>
      <c r="B52" s="39" t="s">
        <v>38</v>
      </c>
      <c r="C52" s="40"/>
      <c r="D52" s="40"/>
      <c r="E52" s="40"/>
      <c r="F52" s="41"/>
      <c r="G52" s="18" t="s">
        <v>31</v>
      </c>
      <c r="H52" s="19" t="s">
        <v>4</v>
      </c>
      <c r="I52" s="1"/>
      <c r="J52" s="1"/>
      <c r="K52" s="1"/>
      <c r="L52" s="1"/>
    </row>
    <row r="53" spans="1:12" ht="15" x14ac:dyDescent="0.2">
      <c r="A53" s="7" t="s">
        <v>5</v>
      </c>
      <c r="B53" s="42">
        <v>2</v>
      </c>
      <c r="C53" s="43"/>
      <c r="D53" s="43"/>
      <c r="E53" s="43"/>
      <c r="F53" s="43"/>
      <c r="G53" s="8"/>
      <c r="H53" s="6" t="s">
        <v>4</v>
      </c>
      <c r="I53" s="1"/>
      <c r="J53" s="1"/>
      <c r="K53" s="1"/>
      <c r="L53" s="1"/>
    </row>
    <row r="54" spans="1:12" ht="15.75" customHeight="1" x14ac:dyDescent="0.2">
      <c r="A54" s="9" t="s">
        <v>6</v>
      </c>
      <c r="B54" s="48" t="s">
        <v>50</v>
      </c>
      <c r="C54" s="49"/>
      <c r="D54" s="49"/>
      <c r="E54" s="49"/>
      <c r="F54" s="50"/>
      <c r="G54" s="10"/>
      <c r="H54" s="11" t="s">
        <v>4</v>
      </c>
      <c r="I54" s="1"/>
      <c r="J54" s="1"/>
      <c r="K54" s="1"/>
      <c r="L54" s="1"/>
    </row>
    <row r="55" spans="1:12" ht="15" x14ac:dyDescent="0.2">
      <c r="A55" s="7" t="s">
        <v>7</v>
      </c>
      <c r="B55" s="20">
        <v>457</v>
      </c>
      <c r="C55" s="20">
        <v>473.59</v>
      </c>
      <c r="D55" s="20">
        <v>467.51</v>
      </c>
      <c r="E55" s="20"/>
      <c r="F55" s="20"/>
      <c r="G55" s="12">
        <f>SUM(B55:F55)/$H$4</f>
        <v>466.0333333333333</v>
      </c>
      <c r="H55" s="13">
        <v>466</v>
      </c>
      <c r="I55" s="1"/>
      <c r="J55" s="1"/>
      <c r="K55" s="1"/>
      <c r="L55" s="1"/>
    </row>
    <row r="56" spans="1:12" ht="15.75" thickBot="1" x14ac:dyDescent="0.3">
      <c r="A56" s="14" t="s">
        <v>8</v>
      </c>
      <c r="B56" s="15">
        <f>B55*$B53</f>
        <v>914</v>
      </c>
      <c r="C56" s="15">
        <f>C55*$B53</f>
        <v>947.18</v>
      </c>
      <c r="D56" s="15">
        <f>D55*$B53</f>
        <v>935.02</v>
      </c>
      <c r="E56" s="15">
        <f>E55*$B53</f>
        <v>0</v>
      </c>
      <c r="F56" s="15">
        <f>F55*$B53</f>
        <v>0</v>
      </c>
      <c r="G56" s="15"/>
      <c r="H56" s="16">
        <f>H55*$B53</f>
        <v>932</v>
      </c>
      <c r="I56" s="1"/>
      <c r="J56" s="1"/>
      <c r="K56" s="1"/>
      <c r="L56" s="1"/>
    </row>
    <row r="57" spans="1:12" ht="27" customHeight="1" x14ac:dyDescent="0.2">
      <c r="A57" s="17" t="s">
        <v>12</v>
      </c>
      <c r="B57" s="39" t="s">
        <v>39</v>
      </c>
      <c r="C57" s="40"/>
      <c r="D57" s="40"/>
      <c r="E57" s="40"/>
      <c r="F57" s="41"/>
      <c r="G57" s="18" t="s">
        <v>31</v>
      </c>
      <c r="H57" s="19" t="s">
        <v>4</v>
      </c>
      <c r="I57" s="1"/>
      <c r="J57" s="1"/>
      <c r="K57" s="1"/>
      <c r="L57" s="1"/>
    </row>
    <row r="58" spans="1:12" ht="15" x14ac:dyDescent="0.2">
      <c r="A58" s="7" t="s">
        <v>5</v>
      </c>
      <c r="B58" s="42">
        <v>1</v>
      </c>
      <c r="C58" s="43"/>
      <c r="D58" s="43"/>
      <c r="E58" s="43"/>
      <c r="F58" s="43"/>
      <c r="G58" s="8"/>
      <c r="H58" s="6" t="s">
        <v>4</v>
      </c>
      <c r="I58" s="1"/>
      <c r="J58" s="1"/>
      <c r="K58" s="1"/>
      <c r="L58" s="1"/>
    </row>
    <row r="59" spans="1:12" ht="15" customHeight="1" x14ac:dyDescent="0.2">
      <c r="A59" s="9" t="s">
        <v>6</v>
      </c>
      <c r="B59" s="44" t="s">
        <v>51</v>
      </c>
      <c r="C59" s="45"/>
      <c r="D59" s="45"/>
      <c r="E59" s="45"/>
      <c r="F59" s="46"/>
      <c r="G59" s="10"/>
      <c r="H59" s="11" t="s">
        <v>4</v>
      </c>
      <c r="I59" s="1"/>
      <c r="J59" s="1"/>
      <c r="K59" s="1"/>
      <c r="L59" s="1"/>
    </row>
    <row r="60" spans="1:12" ht="15" x14ac:dyDescent="0.2">
      <c r="A60" s="7" t="s">
        <v>7</v>
      </c>
      <c r="B60" s="20">
        <v>1067</v>
      </c>
      <c r="C60" s="20">
        <v>1105.73</v>
      </c>
      <c r="D60" s="20">
        <v>1091.54</v>
      </c>
      <c r="E60" s="20"/>
      <c r="F60" s="20"/>
      <c r="G60" s="12">
        <f>SUM(B60:F60)/$H$4</f>
        <v>1088.0899999999999</v>
      </c>
      <c r="H60" s="13">
        <v>1088</v>
      </c>
      <c r="I60" s="1"/>
      <c r="J60" s="1"/>
      <c r="K60" s="1"/>
      <c r="L60" s="1"/>
    </row>
    <row r="61" spans="1:12" ht="15.75" thickBot="1" x14ac:dyDescent="0.3">
      <c r="A61" s="14" t="s">
        <v>8</v>
      </c>
      <c r="B61" s="15">
        <f>B60*$B58</f>
        <v>1067</v>
      </c>
      <c r="C61" s="15">
        <f>C60*$B58</f>
        <v>1105.73</v>
      </c>
      <c r="D61" s="15">
        <f>D60*$B58</f>
        <v>1091.54</v>
      </c>
      <c r="E61" s="15">
        <f>E60*$B58</f>
        <v>0</v>
      </c>
      <c r="F61" s="15">
        <f>F60*$B58</f>
        <v>0</v>
      </c>
      <c r="G61" s="15"/>
      <c r="H61" s="16">
        <f>H60*$B58</f>
        <v>1088</v>
      </c>
      <c r="I61" s="1"/>
      <c r="J61" s="1"/>
      <c r="K61" s="1"/>
      <c r="L61" s="1"/>
    </row>
    <row r="62" spans="1:12" ht="27" customHeight="1" x14ac:dyDescent="0.2">
      <c r="A62" s="17" t="s">
        <v>12</v>
      </c>
      <c r="B62" s="39" t="s">
        <v>40</v>
      </c>
      <c r="C62" s="40"/>
      <c r="D62" s="40"/>
      <c r="E62" s="40"/>
      <c r="F62" s="41"/>
      <c r="G62" s="18" t="s">
        <v>58</v>
      </c>
      <c r="H62" s="19" t="s">
        <v>4</v>
      </c>
      <c r="I62" s="1"/>
      <c r="J62" s="1"/>
      <c r="K62" s="1"/>
      <c r="L62" s="1"/>
    </row>
    <row r="63" spans="1:12" ht="15" x14ac:dyDescent="0.2">
      <c r="A63" s="7" t="s">
        <v>5</v>
      </c>
      <c r="B63" s="42">
        <v>10</v>
      </c>
      <c r="C63" s="43"/>
      <c r="D63" s="43"/>
      <c r="E63" s="43"/>
      <c r="F63" s="43"/>
      <c r="G63" s="8"/>
      <c r="H63" s="6" t="s">
        <v>4</v>
      </c>
      <c r="I63" s="1"/>
      <c r="J63" s="1"/>
      <c r="K63" s="1"/>
      <c r="L63" s="1"/>
    </row>
    <row r="64" spans="1:12" ht="24.75" customHeight="1" x14ac:dyDescent="0.2">
      <c r="A64" s="9" t="s">
        <v>6</v>
      </c>
      <c r="B64" s="44" t="s">
        <v>52</v>
      </c>
      <c r="C64" s="45"/>
      <c r="D64" s="45"/>
      <c r="E64" s="45"/>
      <c r="F64" s="46"/>
      <c r="G64" s="10"/>
      <c r="H64" s="11" t="s">
        <v>4</v>
      </c>
      <c r="I64" s="1"/>
      <c r="J64" s="1"/>
      <c r="K64" s="1"/>
      <c r="L64" s="1"/>
    </row>
    <row r="65" spans="1:13" ht="15" x14ac:dyDescent="0.2">
      <c r="A65" s="7" t="s">
        <v>7</v>
      </c>
      <c r="B65" s="20">
        <v>686</v>
      </c>
      <c r="C65" s="20">
        <v>710.9</v>
      </c>
      <c r="D65" s="20">
        <v>701.78</v>
      </c>
      <c r="E65" s="20"/>
      <c r="F65" s="20"/>
      <c r="G65" s="12">
        <f>SUM(B65:F65)/$H$4</f>
        <v>699.56000000000006</v>
      </c>
      <c r="H65" s="13">
        <v>700</v>
      </c>
      <c r="I65" s="1"/>
      <c r="J65" s="1"/>
      <c r="K65" s="1"/>
      <c r="L65" s="1"/>
    </row>
    <row r="66" spans="1:13" ht="15.75" thickBot="1" x14ac:dyDescent="0.3">
      <c r="A66" s="14" t="s">
        <v>8</v>
      </c>
      <c r="B66" s="15">
        <f>B65*$B63</f>
        <v>6860</v>
      </c>
      <c r="C66" s="15">
        <f>C65*$B63</f>
        <v>7109</v>
      </c>
      <c r="D66" s="15">
        <f>D65*$B63</f>
        <v>7017.7999999999993</v>
      </c>
      <c r="E66" s="15">
        <f>E65*$B63</f>
        <v>0</v>
      </c>
      <c r="F66" s="15">
        <f>F65*$B63</f>
        <v>0</v>
      </c>
      <c r="G66" s="15"/>
      <c r="H66" s="16">
        <f>H65*$B63</f>
        <v>7000</v>
      </c>
      <c r="I66" s="1"/>
      <c r="J66" s="1"/>
      <c r="K66" s="1"/>
      <c r="L66" s="1"/>
    </row>
    <row r="67" spans="1:13" s="21" customFormat="1" ht="15" thickBot="1" x14ac:dyDescent="0.25">
      <c r="A67" s="33" t="s">
        <v>9</v>
      </c>
      <c r="B67" s="38">
        <f t="shared" ref="B67:E67" si="0">B11+B16+B21+B26+B31+B36+B41+B46+B51+B56+B61+B66</f>
        <v>903761</v>
      </c>
      <c r="C67" s="38">
        <f t="shared" si="0"/>
        <v>936566.79</v>
      </c>
      <c r="D67" s="38">
        <f t="shared" si="0"/>
        <v>924547.65000000037</v>
      </c>
      <c r="E67" s="38">
        <f t="shared" si="0"/>
        <v>0</v>
      </c>
      <c r="F67" s="38">
        <f>F11+F16+F21+F26+F31+F36+F41+F46+F51+F56+F61+F66</f>
        <v>0</v>
      </c>
      <c r="G67" s="34"/>
      <c r="H67" s="34"/>
    </row>
    <row r="68" spans="1:13" s="25" customFormat="1" ht="15" x14ac:dyDescent="0.25">
      <c r="A68" s="22" t="s">
        <v>59</v>
      </c>
      <c r="B68" s="22"/>
      <c r="C68" s="22"/>
      <c r="D68" s="22"/>
      <c r="E68" s="22"/>
      <c r="F68" s="22"/>
      <c r="G68" s="23" t="s">
        <v>14</v>
      </c>
      <c r="H68" s="37">
        <f>H11+H16+H21+H26+H31+H36+H41+H46+H51+H56+H61+H66</f>
        <v>921628</v>
      </c>
      <c r="I68" s="24"/>
      <c r="J68" s="24"/>
      <c r="K68" s="24"/>
      <c r="L68" s="24"/>
      <c r="M68" s="24"/>
    </row>
    <row r="70" spans="1:13" s="25" customFormat="1" ht="15" x14ac:dyDescent="0.25">
      <c r="A70" s="23" t="s">
        <v>17</v>
      </c>
      <c r="B70" s="22" t="s">
        <v>54</v>
      </c>
      <c r="C70" s="22"/>
      <c r="D70" s="22"/>
      <c r="E70" s="22"/>
      <c r="F70" s="22"/>
      <c r="G70" s="22"/>
      <c r="H70" s="22"/>
    </row>
    <row r="71" spans="1:13" s="25" customFormat="1" ht="15" x14ac:dyDescent="0.25">
      <c r="A71" s="23" t="s">
        <v>18</v>
      </c>
      <c r="B71" s="22" t="s">
        <v>55</v>
      </c>
      <c r="C71" s="22"/>
      <c r="D71" s="22"/>
      <c r="E71" s="22"/>
      <c r="F71" s="22"/>
      <c r="G71" s="22"/>
      <c r="H71" s="22"/>
    </row>
    <row r="72" spans="1:13" s="25" customFormat="1" ht="15" x14ac:dyDescent="0.25">
      <c r="A72" s="23" t="s">
        <v>19</v>
      </c>
      <c r="B72" s="22" t="s">
        <v>56</v>
      </c>
      <c r="C72" s="22"/>
      <c r="D72" s="22"/>
      <c r="E72" s="22"/>
      <c r="F72" s="22"/>
      <c r="G72" s="22"/>
      <c r="H72" s="22"/>
    </row>
    <row r="73" spans="1:13" s="25" customFormat="1" ht="15" x14ac:dyDescent="0.25">
      <c r="A73" s="22"/>
      <c r="B73" s="22"/>
      <c r="C73" s="22"/>
      <c r="D73" s="22"/>
      <c r="E73" s="22"/>
      <c r="F73" s="22"/>
      <c r="G73" s="22"/>
      <c r="H73" s="22"/>
    </row>
    <row r="74" spans="1:13" ht="15" x14ac:dyDescent="0.25">
      <c r="A74" s="22" t="s">
        <v>23</v>
      </c>
      <c r="B74" s="35"/>
      <c r="C74" s="35"/>
      <c r="D74" s="35"/>
      <c r="E74" s="35"/>
      <c r="F74" s="35"/>
      <c r="G74" s="35"/>
      <c r="H74" s="36" t="s">
        <v>22</v>
      </c>
      <c r="I74" s="1"/>
      <c r="J74" s="1"/>
      <c r="K74" s="1"/>
      <c r="L74" s="1"/>
    </row>
  </sheetData>
  <sheetProtection selectLockedCells="1" selectUnlockedCells="1"/>
  <mergeCells count="41">
    <mergeCell ref="B52:F52"/>
    <mergeCell ref="B7:F7"/>
    <mergeCell ref="B8:F8"/>
    <mergeCell ref="B9:F9"/>
    <mergeCell ref="B17:F17"/>
    <mergeCell ref="B18:F18"/>
    <mergeCell ref="B49:F49"/>
    <mergeCell ref="B12:F12"/>
    <mergeCell ref="B13:F13"/>
    <mergeCell ref="B19:F19"/>
    <mergeCell ref="B42:F42"/>
    <mergeCell ref="B43:F43"/>
    <mergeCell ref="B24:F24"/>
    <mergeCell ref="B27:F27"/>
    <mergeCell ref="B28:F28"/>
    <mergeCell ref="B4:G4"/>
    <mergeCell ref="A1:H1"/>
    <mergeCell ref="B2:H2"/>
    <mergeCell ref="B3:H3"/>
    <mergeCell ref="B5:F5"/>
    <mergeCell ref="B54:F54"/>
    <mergeCell ref="B29:F29"/>
    <mergeCell ref="B32:F32"/>
    <mergeCell ref="B33:F33"/>
    <mergeCell ref="B34:F34"/>
    <mergeCell ref="B37:F37"/>
    <mergeCell ref="B38:F38"/>
    <mergeCell ref="B39:F39"/>
    <mergeCell ref="B14:F14"/>
    <mergeCell ref="B53:F53"/>
    <mergeCell ref="B44:F44"/>
    <mergeCell ref="B47:F47"/>
    <mergeCell ref="B48:F48"/>
    <mergeCell ref="B22:F22"/>
    <mergeCell ref="B23:F23"/>
    <mergeCell ref="B62:F62"/>
    <mergeCell ref="B63:F63"/>
    <mergeCell ref="B64:F64"/>
    <mergeCell ref="B57:F57"/>
    <mergeCell ref="B58:F58"/>
    <mergeCell ref="B59:F59"/>
  </mergeCells>
  <pageMargins left="0.6692913385826772" right="7.874015748031496E-2" top="0.23622047244094491" bottom="0.27559055118110237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2014-11-05T02:50:42Z</cp:lastPrinted>
  <dcterms:created xsi:type="dcterms:W3CDTF">2012-04-02T10:33:59Z</dcterms:created>
  <dcterms:modified xsi:type="dcterms:W3CDTF">2015-01-30T11:38:26Z</dcterms:modified>
</cp:coreProperties>
</file>